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Лист1!$A$1:$G$44</definedName>
  </definedNames>
  <calcPr calcId="125725"/>
</workbook>
</file>

<file path=xl/calcChain.xml><?xml version="1.0" encoding="utf-8"?>
<calcChain xmlns="http://schemas.openxmlformats.org/spreadsheetml/2006/main">
  <c r="E29" i="1"/>
  <c r="I29" l="1"/>
  <c r="I34"/>
  <c r="I36" s="1"/>
  <c r="I23" l="1"/>
  <c r="E30"/>
  <c r="E25"/>
  <c r="E24"/>
  <c r="E23"/>
  <c r="E26" l="1"/>
  <c r="E32" s="1"/>
  <c r="E27"/>
  <c r="E31"/>
  <c r="E34" l="1"/>
  <c r="E35" s="1"/>
  <c r="E36" s="1"/>
</calcChain>
</file>

<file path=xl/sharedStrings.xml><?xml version="1.0" encoding="utf-8"?>
<sst xmlns="http://schemas.openxmlformats.org/spreadsheetml/2006/main" count="46" uniqueCount="43">
  <si>
    <t>на проектные (изыскательские) работы</t>
  </si>
  <si>
    <t>№ пп</t>
  </si>
  <si>
    <t>Характеристика предприятия, 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</si>
  <si>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</si>
  <si>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 (а+bx)*Kj или (стоимость строительно-монтажных работ)* проц./100 или количество *цена, руб.</t>
  </si>
  <si>
    <t>всего</t>
  </si>
  <si>
    <t>Итого прямые затраты по смете в ценах 2001г.</t>
  </si>
  <si>
    <t>Итоги по смете:</t>
  </si>
  <si>
    <t>Итого</t>
  </si>
  <si>
    <t>НДС18%</t>
  </si>
  <si>
    <t>ВСЕГО по смете</t>
  </si>
  <si>
    <t>СМЕТА №1</t>
  </si>
  <si>
    <t>Приложение к _____________________________________________________</t>
  </si>
  <si>
    <t>УТВЕРЖДАЮ:</t>
  </si>
  <si>
    <t>Наименование проектной (изыскательской) организации ____________________________</t>
  </si>
  <si>
    <t>Стоимость работ, тыс. руб.</t>
  </si>
  <si>
    <t>Главный инженер проекта ________________________________________________</t>
  </si>
  <si>
    <t>(подпись, инициалы, фамилия)</t>
  </si>
  <si>
    <t>Форма 2п МДС 81-35-2004</t>
  </si>
  <si>
    <t>Председатель МКУ "Комитет по ЖКХ Уватского муниципального района"</t>
  </si>
  <si>
    <t>__________________/А.Н. Лыков/</t>
  </si>
  <si>
    <t>Составитель сметы: __________________________________________________/Горелов Ю.А./</t>
  </si>
  <si>
    <t>Раздел 1. Обмерные работы</t>
  </si>
  <si>
    <r>
      <t>Наименование предприятия,    здания,    сооружения,      стадии
проектирования, этапа, вида проектных или изыскательских работ:                                                            Разработка проектно-сметной документации: "</t>
    </r>
    <r>
      <rPr>
        <b/>
        <sz val="12"/>
        <color theme="1"/>
        <rFont val="Arial"/>
        <family val="2"/>
        <charset val="204"/>
      </rPr>
      <t>Капитальный ремонт многоквартирного дома, расположенного по адресу: с. Уват, ул. Авиаторов, д. 3 Уватского района Тюменской области</t>
    </r>
    <r>
      <rPr>
        <sz val="11"/>
        <color theme="1"/>
        <rFont val="Arial"/>
        <family val="2"/>
        <charset val="204"/>
      </rPr>
      <t xml:space="preserve">"
</t>
    </r>
  </si>
  <si>
    <r>
      <t xml:space="preserve">Наименование организации заказчика: </t>
    </r>
    <r>
      <rPr>
        <b/>
        <sz val="12"/>
        <color theme="1"/>
        <rFont val="Arial"/>
        <family val="2"/>
        <charset val="204"/>
      </rPr>
      <t>МКУ "Комитет по ЖКХ Уватского муниципального района"</t>
    </r>
  </si>
  <si>
    <t>Итого затраты по разделу в ценах 2001 г.</t>
  </si>
  <si>
    <t>Итого затраты по разделу в текщих ценах</t>
  </si>
  <si>
    <t>Раздел 2. Проектные работы</t>
  </si>
  <si>
    <r>
      <t xml:space="preserve">СБЦ "Обмерные работы и обследования зданий и сооружений",  одобрен Письмом Госстроя РФ от 16.06.1998 №9-10-17/33.                                                    </t>
    </r>
    <r>
      <rPr>
        <sz val="8"/>
        <color theme="1"/>
        <rFont val="Arial"/>
        <family val="2"/>
        <charset val="204"/>
      </rPr>
      <t xml:space="preserve">согласно табл.2 для зданий до 6 м - стоимость </t>
    </r>
    <r>
      <rPr>
        <b/>
        <sz val="8"/>
        <color theme="1"/>
        <rFont val="Arial"/>
        <family val="2"/>
        <charset val="204"/>
      </rPr>
      <t>20,46</t>
    </r>
    <r>
      <rPr>
        <sz val="8"/>
        <color theme="1"/>
        <rFont val="Arial"/>
        <family val="2"/>
        <charset val="204"/>
      </rPr>
      <t xml:space="preserve"> руб/100м3.                                                                  Коэффициент, учитывающий виды обмерных работ - табл.8 п.2 Поэтажные планы здания 16,38%,ПЗ=</t>
    </r>
    <r>
      <rPr>
        <b/>
        <sz val="8"/>
        <color theme="1"/>
        <rFont val="Arial"/>
        <family val="2"/>
        <charset val="204"/>
      </rPr>
      <t>0,1638</t>
    </r>
    <r>
      <rPr>
        <sz val="8"/>
        <color theme="1"/>
        <rFont val="Arial"/>
        <family val="2"/>
        <charset val="204"/>
      </rPr>
      <t xml:space="preserve">;   табл.10, п.2  Коэф. малых строительных объемов согласно табл.11 п. 2 </t>
    </r>
    <r>
      <rPr>
        <b/>
        <sz val="8"/>
        <color theme="1"/>
        <rFont val="Arial"/>
        <family val="2"/>
        <charset val="204"/>
      </rPr>
      <t>ПЗ=3,5</t>
    </r>
    <r>
      <rPr>
        <sz val="8"/>
        <color theme="1"/>
        <rFont val="Arial"/>
        <family val="2"/>
        <charset val="204"/>
      </rPr>
      <t xml:space="preserve">. Районный коэффициент </t>
    </r>
    <r>
      <rPr>
        <b/>
        <sz val="8"/>
        <color theme="1"/>
        <rFont val="Arial"/>
        <family val="2"/>
        <charset val="204"/>
      </rPr>
      <t>ПЗ=1,25.</t>
    </r>
    <r>
      <rPr>
        <sz val="8"/>
        <color theme="1"/>
        <rFont val="Arial"/>
        <family val="2"/>
        <charset val="204"/>
      </rPr>
      <t xml:space="preserve"> согласно Таблицы 3 справочника базовых цен на инженрные изыскания для строительства. Индекс удорожания согласно приложения №3 к приказу ГУС ТО от 25.12.2015 №1241-од </t>
    </r>
    <r>
      <rPr>
        <b/>
        <sz val="8"/>
        <color theme="1"/>
        <rFont val="Arial"/>
        <family val="2"/>
        <charset val="204"/>
      </rPr>
      <t>ПЗ=26,33</t>
    </r>
  </si>
  <si>
    <r>
      <t xml:space="preserve">СБЦ "Обмерные работы и обследования зданий и сооружений",  одобрен Письмом Госстроя РФ от 16.06.1998 №9-10-17/33.                                                    </t>
    </r>
    <r>
      <rPr>
        <sz val="8"/>
        <color theme="1"/>
        <rFont val="Arial"/>
        <family val="2"/>
        <charset val="204"/>
      </rPr>
      <t xml:space="preserve">согласно табл.2 для зданий до 6 м - стоимость </t>
    </r>
    <r>
      <rPr>
        <b/>
        <sz val="8"/>
        <color theme="1"/>
        <rFont val="Arial"/>
        <family val="2"/>
        <charset val="204"/>
      </rPr>
      <t>20,46</t>
    </r>
    <r>
      <rPr>
        <sz val="8"/>
        <color theme="1"/>
        <rFont val="Arial"/>
        <family val="2"/>
        <charset val="204"/>
      </rPr>
      <t xml:space="preserve"> руб/100м3.                                                                  Коэффициент, учитывающий виды обмерных работ - табл.8 п.12, 13 Крыши, планы кровли со вскрытиями 10,59%+1,18%=11,77%, ПЗ=</t>
    </r>
    <r>
      <rPr>
        <b/>
        <sz val="8"/>
        <color theme="1"/>
        <rFont val="Arial"/>
        <family val="2"/>
        <charset val="204"/>
      </rPr>
      <t>0,1177</t>
    </r>
    <r>
      <rPr>
        <sz val="8"/>
        <color theme="1"/>
        <rFont val="Arial"/>
        <family val="2"/>
        <charset val="204"/>
      </rPr>
      <t xml:space="preserve">;  табл.10, п.2  Коэф. малых строительных объемов согласно табл.11 п.2 </t>
    </r>
    <r>
      <rPr>
        <b/>
        <sz val="8"/>
        <color theme="1"/>
        <rFont val="Arial"/>
        <family val="2"/>
        <charset val="204"/>
      </rPr>
      <t>ПЗ=3,5</t>
    </r>
    <r>
      <rPr>
        <sz val="8"/>
        <color theme="1"/>
        <rFont val="Arial"/>
        <family val="2"/>
        <charset val="204"/>
      </rPr>
      <t xml:space="preserve">. Районный коэффициент </t>
    </r>
    <r>
      <rPr>
        <b/>
        <sz val="8"/>
        <color theme="1"/>
        <rFont val="Arial"/>
        <family val="2"/>
        <charset val="204"/>
      </rPr>
      <t>ПЗ=1,25.</t>
    </r>
    <r>
      <rPr>
        <sz val="8"/>
        <color theme="1"/>
        <rFont val="Arial"/>
        <family val="2"/>
        <charset val="204"/>
      </rPr>
      <t xml:space="preserve"> согласно Таблицы 3 справочника базовых цен на инженрные изыскания для строительства. Индекс удорожания согласно приложения №3 к приказу ГУС ТО от 25.12.2015 №1241-од </t>
    </r>
    <r>
      <rPr>
        <b/>
        <sz val="8"/>
        <color theme="1"/>
        <rFont val="Arial"/>
        <family val="2"/>
        <charset val="204"/>
      </rPr>
      <t>ПЗ=26,33</t>
    </r>
  </si>
  <si>
    <r>
      <t xml:space="preserve">СБЦ "Обмерные работы и обследования зданий и сооружений",  одобрен Письмом Госстроя РФ от 16.06.1998 №9-10-17/33.                                                    </t>
    </r>
    <r>
      <rPr>
        <sz val="8"/>
        <color theme="1"/>
        <rFont val="Arial"/>
        <family val="2"/>
        <charset val="204"/>
      </rPr>
      <t xml:space="preserve">согласно табл.2 для зданий до 6 м - стоимость </t>
    </r>
    <r>
      <rPr>
        <b/>
        <sz val="8"/>
        <color theme="1"/>
        <rFont val="Arial"/>
        <family val="2"/>
        <charset val="204"/>
      </rPr>
      <t>20,46</t>
    </r>
    <r>
      <rPr>
        <sz val="8"/>
        <color theme="1"/>
        <rFont val="Arial"/>
        <family val="2"/>
        <charset val="204"/>
      </rPr>
      <t xml:space="preserve"> руб/100м3.                                                                  Коэффициент, учитывающий виды обмерных работ - табл.8 п.5 Фасады, окна, ворота 17,88%,ПЗ=</t>
    </r>
    <r>
      <rPr>
        <b/>
        <sz val="8"/>
        <color theme="1"/>
        <rFont val="Arial"/>
        <family val="2"/>
        <charset val="204"/>
      </rPr>
      <t>0,1788</t>
    </r>
    <r>
      <rPr>
        <sz val="8"/>
        <color theme="1"/>
        <rFont val="Arial"/>
        <family val="2"/>
        <charset val="204"/>
      </rPr>
      <t xml:space="preserve">;           табл.10, п.2 </t>
    </r>
    <r>
      <rPr>
        <sz val="8"/>
        <color theme="1"/>
        <rFont val="Arial"/>
        <family val="2"/>
        <charset val="204"/>
      </rPr>
      <t xml:space="preserve">Коэф. малых строительных объемов согласно табл.11 п.2 </t>
    </r>
    <r>
      <rPr>
        <b/>
        <sz val="8"/>
        <color theme="1"/>
        <rFont val="Arial"/>
        <family val="2"/>
        <charset val="204"/>
      </rPr>
      <t>ПЗ=3,5</t>
    </r>
    <r>
      <rPr>
        <sz val="8"/>
        <color theme="1"/>
        <rFont val="Arial"/>
        <family val="2"/>
        <charset val="204"/>
      </rPr>
      <t xml:space="preserve">. Районный коэффициент </t>
    </r>
    <r>
      <rPr>
        <b/>
        <sz val="8"/>
        <color theme="1"/>
        <rFont val="Arial"/>
        <family val="2"/>
        <charset val="204"/>
      </rPr>
      <t>ПЗ=1,25.</t>
    </r>
    <r>
      <rPr>
        <sz val="8"/>
        <color theme="1"/>
        <rFont val="Arial"/>
        <family val="2"/>
        <charset val="204"/>
      </rPr>
      <t xml:space="preserve"> согласно Таблицы 3 справочника базовых цен на инженрные изыскания для строительства. Индекс удорожания согласно приложения №3 к приказу ГУС ТО от 25.12.2015 №1241-од </t>
    </r>
    <r>
      <rPr>
        <b/>
        <sz val="8"/>
        <color theme="1"/>
        <rFont val="Arial"/>
        <family val="2"/>
        <charset val="204"/>
      </rPr>
      <t>ПЗ=26,33</t>
    </r>
  </si>
  <si>
    <t>(1220,43/100)*20,46*0,1638*3,5*1,25*26,33</t>
  </si>
  <si>
    <t>(1220,43/100)*20,46*0,1788*3,5*1,25*26,33</t>
  </si>
  <si>
    <t>(1220,43/100)*20,46*0,1177*3,5*1,25*26,33</t>
  </si>
  <si>
    <t>смета-0,835%</t>
  </si>
  <si>
    <t>Кобщ=0,16035</t>
  </si>
  <si>
    <r>
      <rPr>
        <sz val="10"/>
        <color theme="1"/>
        <rFont val="Arial"/>
        <family val="2"/>
        <charset val="204"/>
      </rPr>
      <t xml:space="preserve">СБЦП 81-02-05-2001 /п.1.7/п.2, Таблица 1: "Жилые дома, гостиницы, общежития" </t>
    </r>
    <r>
      <rPr>
        <sz val="8"/>
        <color theme="1"/>
        <rFont val="Arial"/>
        <family val="2"/>
        <charset val="204"/>
      </rPr>
      <t xml:space="preserve">п.2 Таблица 11: "Повышающие коэффициенты при выполнении работ сложных условиях / п.2 Таблица 12 "Ориентировочные показатели процентного соотношения разделов технической документации для капитального ремонта зданий и сооружений" / Приложение №3 к приказу ГУС ТО от 25.12.2015 №1241-од/                                                                                  </t>
    </r>
    <r>
      <rPr>
        <b/>
        <sz val="10"/>
        <color theme="1"/>
        <rFont val="Arial"/>
        <family val="2"/>
        <charset val="204"/>
      </rPr>
      <t>Цпр=(а+в х Х) х Ки х Коб х Кусл</t>
    </r>
    <r>
      <rPr>
        <sz val="8"/>
        <color theme="1"/>
        <rFont val="Arial"/>
        <family val="2"/>
        <charset val="204"/>
      </rPr>
      <t>. Согласно таблицы №1 для двухэтажного жилого дома показатель</t>
    </r>
    <r>
      <rPr>
        <b/>
        <sz val="8"/>
        <color theme="1"/>
        <rFont val="Arial"/>
        <family val="2"/>
        <charset val="204"/>
      </rPr>
      <t xml:space="preserve"> а=90,0</t>
    </r>
    <r>
      <rPr>
        <sz val="8"/>
        <color theme="1"/>
        <rFont val="Arial"/>
        <family val="2"/>
        <charset val="204"/>
      </rPr>
      <t xml:space="preserve">, </t>
    </r>
    <r>
      <rPr>
        <b/>
        <sz val="8"/>
        <color theme="1"/>
        <rFont val="Arial"/>
        <family val="2"/>
        <charset val="204"/>
      </rPr>
      <t>в=0,01</t>
    </r>
    <r>
      <rPr>
        <sz val="8"/>
        <color theme="1"/>
        <rFont val="Arial"/>
        <family val="2"/>
        <charset val="204"/>
      </rPr>
      <t xml:space="preserve">.
Единица измерения основного показателя объекта – строительный объем.                                                                           </t>
    </r>
    <r>
      <rPr>
        <b/>
        <sz val="8"/>
        <color theme="1"/>
        <rFont val="Arial"/>
        <family val="2"/>
        <charset val="204"/>
      </rPr>
      <t>Кусл=1</t>
    </r>
    <r>
      <rPr>
        <sz val="8"/>
        <color theme="1"/>
        <rFont val="Arial"/>
        <family val="2"/>
        <charset val="204"/>
      </rPr>
      <t xml:space="preserve"> согласно таблицы 11. </t>
    </r>
    <r>
      <rPr>
        <b/>
        <sz val="8"/>
        <color theme="1"/>
        <rFont val="Arial"/>
        <family val="2"/>
        <charset val="204"/>
      </rPr>
      <t xml:space="preserve">Ки=3,12 (коэффициент инфляции 3,12 </t>
    </r>
    <r>
      <rPr>
        <sz val="8"/>
        <color theme="1"/>
        <rFont val="Arial"/>
        <family val="2"/>
        <charset val="204"/>
      </rPr>
      <t xml:space="preserve">согласно Приложения №3 к приказу ГУС ТО от 25.12.2015 № 1241-од  ). </t>
    </r>
    <r>
      <rPr>
        <b/>
        <sz val="8"/>
        <color theme="1"/>
        <rFont val="Arial"/>
        <family val="2"/>
        <charset val="204"/>
      </rPr>
      <t>Коб</t>
    </r>
    <r>
      <rPr>
        <sz val="8"/>
        <color theme="1"/>
        <rFont val="Arial"/>
        <family val="2"/>
        <charset val="204"/>
      </rPr>
      <t xml:space="preserve">=(5,1(п. 6 - крыша)+2,1(п.7 -кровля)+ 4,0(п. 8-фасад) +4,0(п.15-электрика) +0,835(п. 19-сметы))/100=0,16035. </t>
    </r>
    <r>
      <rPr>
        <b/>
        <sz val="8"/>
        <color theme="1"/>
        <rFont val="Arial"/>
        <family val="2"/>
        <charset val="204"/>
      </rPr>
      <t>Коб=0,16035.</t>
    </r>
    <r>
      <rPr>
        <sz val="8"/>
        <color theme="1"/>
        <rFont val="Arial"/>
        <family val="2"/>
        <charset val="204"/>
      </rPr>
      <t xml:space="preserve"> Районный коэффициент </t>
    </r>
    <r>
      <rPr>
        <b/>
        <sz val="8"/>
        <color theme="1"/>
        <rFont val="Arial"/>
        <family val="2"/>
        <charset val="204"/>
      </rPr>
      <t>ПЗ=1,25.</t>
    </r>
    <r>
      <rPr>
        <sz val="8"/>
        <color theme="1"/>
        <rFont val="Arial"/>
        <family val="2"/>
        <charset val="204"/>
      </rPr>
      <t xml:space="preserve"> согласно Таблицы 3 справочника базовых цен на инженрные изыскания для строительства.
</t>
    </r>
  </si>
  <si>
    <t>Многоквартирный двухэтажный жилой дом (строительный объем 1220,43м3)</t>
  </si>
  <si>
    <r>
      <t>Обмерные работы для многоэтажных зданий I категории сложности, категория сложности работ 1, высота здания до</t>
    </r>
    <r>
      <rPr>
        <sz val="10"/>
        <rFont val="Arial"/>
        <family val="2"/>
        <charset val="204"/>
      </rPr>
      <t xml:space="preserve"> 6 м</t>
    </r>
    <r>
      <rPr>
        <sz val="10"/>
        <color theme="1"/>
        <rFont val="Arial"/>
        <family val="2"/>
        <charset val="204"/>
      </rPr>
      <t xml:space="preserve"> /</t>
    </r>
    <r>
      <rPr>
        <b/>
        <sz val="10"/>
        <color theme="1"/>
        <rFont val="Arial"/>
        <family val="2"/>
        <charset val="204"/>
      </rPr>
      <t xml:space="preserve"> поэтажные планы</t>
    </r>
    <r>
      <rPr>
        <sz val="10"/>
        <color theme="1"/>
        <rFont val="Arial"/>
        <family val="2"/>
        <charset val="204"/>
      </rPr>
      <t xml:space="preserve"> / (100 м3 строительного объема зданий) (строительный объем 1220,43м3) </t>
    </r>
  </si>
  <si>
    <r>
      <t xml:space="preserve">Обмерные работы для многоэтажных зданий I категории сложности, категория сложности работ 1, высота здания до 6 м / </t>
    </r>
    <r>
      <rPr>
        <b/>
        <sz val="10"/>
        <color theme="1"/>
        <rFont val="Arial"/>
        <family val="2"/>
        <charset val="204"/>
      </rPr>
      <t>фасады, окна, ворота</t>
    </r>
    <r>
      <rPr>
        <sz val="10"/>
        <color theme="1"/>
        <rFont val="Arial"/>
        <family val="2"/>
        <charset val="204"/>
      </rPr>
      <t xml:space="preserve"> / (100 м3 строительного объема зданий) (строительный объем 1220,43м3)</t>
    </r>
  </si>
  <si>
    <r>
      <t xml:space="preserve">Обмерные работы для многоэтажных зданий I категории сложности, категория сложности работ 1, высота здания до 6 м / </t>
    </r>
    <r>
      <rPr>
        <b/>
        <sz val="10"/>
        <color theme="1"/>
        <rFont val="Arial"/>
        <family val="2"/>
        <charset val="204"/>
      </rPr>
      <t>Кровли со вскрытиями</t>
    </r>
    <r>
      <rPr>
        <sz val="10"/>
        <color theme="1"/>
        <rFont val="Arial"/>
        <family val="2"/>
        <charset val="204"/>
      </rPr>
      <t xml:space="preserve"> / (100 м3 строительного объема зданий) (строительный объем 1220,43м3)</t>
    </r>
  </si>
  <si>
    <t>(90+0,01*1220,43) *0,16035*1*1*1,25*3,12</t>
  </si>
  <si>
    <t>Итого по смете: девяносто одна тысяча сорок три рубля 00 копеек</t>
  </si>
</sst>
</file>

<file path=xl/styles.xml><?xml version="1.0" encoding="utf-8"?>
<styleSheet xmlns="http://schemas.openxmlformats.org/spreadsheetml/2006/main">
  <numFmts count="2">
    <numFmt numFmtId="164" formatCode="#,##0.000_р_."/>
    <numFmt numFmtId="165" formatCode="#,##0.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/>
    <xf numFmtId="0" fontId="3" fillId="0" borderId="0" xfId="0" applyFont="1" applyBorder="1"/>
    <xf numFmtId="0" fontId="6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5" fontId="0" fillId="0" borderId="0" xfId="0" applyNumberFormat="1"/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topLeftCell="A29" zoomScaleNormal="100" zoomScaleSheetLayoutView="100" workbookViewId="0">
      <selection activeCell="B18" sqref="B18"/>
    </sheetView>
  </sheetViews>
  <sheetFormatPr defaultRowHeight="15"/>
  <cols>
    <col min="1" max="1" width="3.42578125" customWidth="1"/>
    <col min="2" max="2" width="22.5703125" customWidth="1"/>
    <col min="3" max="3" width="48" customWidth="1"/>
    <col min="4" max="4" width="16" customWidth="1"/>
    <col min="5" max="5" width="3" customWidth="1"/>
    <col min="6" max="6" width="3.28515625" customWidth="1"/>
    <col min="7" max="7" width="5.140625" customWidth="1"/>
    <col min="8" max="8" width="7.7109375" customWidth="1"/>
    <col min="9" max="9" width="9.42578125" customWidth="1"/>
  </cols>
  <sheetData>
    <row r="1" spans="1:9" ht="24.75" customHeight="1">
      <c r="A1" s="6"/>
      <c r="B1" s="6"/>
      <c r="C1" s="6"/>
      <c r="D1" s="6"/>
      <c r="E1" s="6"/>
      <c r="F1" s="6"/>
      <c r="G1" s="8" t="s">
        <v>18</v>
      </c>
    </row>
    <row r="2" spans="1:9">
      <c r="A2" s="24"/>
      <c r="B2" s="24"/>
      <c r="C2" s="6"/>
      <c r="D2" s="34" t="s">
        <v>13</v>
      </c>
      <c r="E2" s="34"/>
      <c r="F2" s="34"/>
      <c r="G2" s="34"/>
    </row>
    <row r="3" spans="1:9" ht="15" customHeight="1">
      <c r="A3" s="6"/>
      <c r="B3" s="6"/>
      <c r="C3" s="6"/>
      <c r="D3" s="36" t="s">
        <v>19</v>
      </c>
      <c r="E3" s="36"/>
      <c r="F3" s="36"/>
      <c r="G3" s="36"/>
    </row>
    <row r="4" spans="1:9" ht="22.5" customHeight="1">
      <c r="A4" s="6"/>
      <c r="B4" s="6"/>
      <c r="C4" s="6"/>
      <c r="D4" s="36"/>
      <c r="E4" s="36"/>
      <c r="F4" s="36"/>
      <c r="G4" s="36"/>
    </row>
    <row r="5" spans="1:9" ht="6" customHeight="1">
      <c r="A5" s="6"/>
      <c r="B5" s="6"/>
      <c r="C5" s="6"/>
      <c r="D5" s="7"/>
      <c r="E5" s="7"/>
      <c r="F5" s="7"/>
      <c r="G5" s="7"/>
    </row>
    <row r="6" spans="1:9" ht="29.25" customHeight="1">
      <c r="A6" s="6"/>
      <c r="B6" s="6"/>
      <c r="C6" s="6"/>
      <c r="D6" s="35" t="s">
        <v>20</v>
      </c>
      <c r="E6" s="35"/>
      <c r="F6" s="35"/>
      <c r="G6" s="35"/>
    </row>
    <row r="7" spans="1:9">
      <c r="A7" s="6" t="s">
        <v>12</v>
      </c>
      <c r="B7" s="6"/>
      <c r="C7" s="6"/>
      <c r="D7" s="6"/>
      <c r="E7" s="6"/>
      <c r="F7" s="6"/>
      <c r="G7" s="6"/>
    </row>
    <row r="8" spans="1:9">
      <c r="A8" s="6"/>
      <c r="B8" s="6"/>
      <c r="C8" s="6"/>
      <c r="D8" s="6"/>
      <c r="E8" s="6"/>
      <c r="F8" s="6"/>
      <c r="G8" s="6"/>
    </row>
    <row r="9" spans="1:9" ht="18.75">
      <c r="A9" s="32" t="s">
        <v>11</v>
      </c>
      <c r="B9" s="32"/>
      <c r="C9" s="32"/>
      <c r="D9" s="32"/>
      <c r="E9" s="32"/>
      <c r="F9" s="32"/>
      <c r="G9" s="32"/>
      <c r="H9" s="5"/>
      <c r="I9" s="5"/>
    </row>
    <row r="10" spans="1:9">
      <c r="A10" s="24" t="s">
        <v>0</v>
      </c>
      <c r="B10" s="24"/>
      <c r="C10" s="24"/>
      <c r="D10" s="24"/>
      <c r="E10" s="24"/>
      <c r="F10" s="24"/>
      <c r="G10" s="24"/>
      <c r="H10" s="1"/>
      <c r="I10" s="1"/>
    </row>
    <row r="11" spans="1:9">
      <c r="A11" s="6"/>
      <c r="B11" s="6"/>
      <c r="C11" s="6"/>
      <c r="D11" s="6"/>
      <c r="E11" s="6"/>
      <c r="F11" s="6"/>
      <c r="G11" s="6"/>
    </row>
    <row r="12" spans="1:9" ht="78" customHeight="1">
      <c r="A12" s="6"/>
      <c r="B12" s="44" t="s">
        <v>23</v>
      </c>
      <c r="C12" s="44"/>
      <c r="D12" s="44"/>
      <c r="E12" s="44"/>
      <c r="F12" s="44"/>
      <c r="G12" s="44"/>
    </row>
    <row r="13" spans="1:9" ht="14.25" customHeight="1">
      <c r="A13" s="6"/>
      <c r="B13" s="10"/>
      <c r="C13" s="10"/>
      <c r="D13" s="10"/>
      <c r="E13" s="10"/>
      <c r="F13" s="10"/>
      <c r="G13" s="10"/>
    </row>
    <row r="14" spans="1:9" ht="15.75" customHeight="1">
      <c r="A14" s="6"/>
      <c r="B14" s="44" t="s">
        <v>14</v>
      </c>
      <c r="C14" s="44"/>
      <c r="D14" s="44"/>
      <c r="E14" s="44"/>
      <c r="F14" s="44"/>
      <c r="G14" s="44"/>
    </row>
    <row r="15" spans="1:9">
      <c r="A15" s="6"/>
      <c r="B15" s="6"/>
      <c r="C15" s="6"/>
      <c r="D15" s="6"/>
      <c r="E15" s="6"/>
      <c r="F15" s="6"/>
      <c r="G15" s="6"/>
    </row>
    <row r="16" spans="1:9" ht="35.25" customHeight="1">
      <c r="A16" s="6"/>
      <c r="B16" s="31" t="s">
        <v>24</v>
      </c>
      <c r="C16" s="31"/>
      <c r="D16" s="31"/>
      <c r="E16" s="31"/>
      <c r="F16" s="31"/>
      <c r="G16" s="31"/>
      <c r="H16" s="4"/>
      <c r="I16" s="4"/>
    </row>
    <row r="17" spans="1:9" ht="3" customHeight="1">
      <c r="A17" s="6"/>
      <c r="B17" s="31"/>
      <c r="C17" s="31"/>
      <c r="D17" s="31"/>
      <c r="E17" s="31"/>
      <c r="F17" s="31"/>
      <c r="G17" s="31"/>
      <c r="H17" s="4"/>
      <c r="I17" s="4"/>
    </row>
    <row r="18" spans="1:9">
      <c r="A18" s="6"/>
      <c r="B18" s="6"/>
      <c r="C18" s="6"/>
      <c r="D18" s="6"/>
      <c r="E18" s="6"/>
      <c r="F18" s="6"/>
      <c r="G18" s="6"/>
    </row>
    <row r="19" spans="1:9" ht="36.75" customHeight="1">
      <c r="A19" s="33" t="s">
        <v>1</v>
      </c>
      <c r="B19" s="33" t="s">
        <v>2</v>
      </c>
      <c r="C19" s="33" t="s">
        <v>3</v>
      </c>
      <c r="D19" s="33" t="s">
        <v>4</v>
      </c>
      <c r="E19" s="40" t="s">
        <v>15</v>
      </c>
      <c r="F19" s="41"/>
      <c r="G19" s="42"/>
      <c r="H19" s="2"/>
      <c r="I19" s="2"/>
    </row>
    <row r="20" spans="1:9" ht="40.5" customHeight="1">
      <c r="A20" s="33"/>
      <c r="B20" s="33"/>
      <c r="C20" s="33"/>
      <c r="D20" s="33"/>
      <c r="E20" s="40" t="s">
        <v>5</v>
      </c>
      <c r="F20" s="41"/>
      <c r="G20" s="42"/>
      <c r="H20" s="3"/>
      <c r="I20" s="3"/>
    </row>
    <row r="21" spans="1:9" ht="13.5" customHeight="1">
      <c r="A21" s="9">
        <v>1</v>
      </c>
      <c r="B21" s="9">
        <v>2</v>
      </c>
      <c r="C21" s="9">
        <v>3</v>
      </c>
      <c r="D21" s="9">
        <v>4</v>
      </c>
      <c r="E21" s="40">
        <v>5</v>
      </c>
      <c r="F21" s="41"/>
      <c r="G21" s="42"/>
      <c r="H21" s="3"/>
      <c r="I21" s="3"/>
    </row>
    <row r="22" spans="1:9">
      <c r="A22" s="43" t="s">
        <v>22</v>
      </c>
      <c r="B22" s="43"/>
      <c r="C22" s="43"/>
      <c r="D22" s="43"/>
      <c r="E22" s="43"/>
      <c r="F22" s="43"/>
      <c r="G22" s="43"/>
    </row>
    <row r="23" spans="1:9" ht="142.5" customHeight="1">
      <c r="A23" s="17">
        <v>1</v>
      </c>
      <c r="B23" s="18" t="s">
        <v>38</v>
      </c>
      <c r="C23" s="18" t="s">
        <v>28</v>
      </c>
      <c r="D23" s="18" t="s">
        <v>31</v>
      </c>
      <c r="E23" s="21">
        <f>((1220.43/100)*20.46*0.1638*3.5*1.25*26.33)/1000</f>
        <v>4.7115230265128023</v>
      </c>
      <c r="F23" s="22"/>
      <c r="G23" s="23"/>
      <c r="I23" s="20">
        <f>((1220.43/100)*20.46*3.5*1.25*0.4603*26.33)/1000</f>
        <v>13.24001250979147</v>
      </c>
    </row>
    <row r="24" spans="1:9" ht="144.75" customHeight="1">
      <c r="A24" s="17">
        <v>2</v>
      </c>
      <c r="B24" s="18" t="s">
        <v>39</v>
      </c>
      <c r="C24" s="18" t="s">
        <v>30</v>
      </c>
      <c r="D24" s="18" t="s">
        <v>32</v>
      </c>
      <c r="E24" s="21">
        <f>((1220.43/100)*20.46*0.1788*3.5*1.25*26.33)/1000</f>
        <v>5.142981179123864</v>
      </c>
      <c r="F24" s="22"/>
      <c r="G24" s="23"/>
    </row>
    <row r="25" spans="1:9" ht="150.75">
      <c r="A25" s="17">
        <v>3</v>
      </c>
      <c r="B25" s="18" t="s">
        <v>40</v>
      </c>
      <c r="C25" s="18" t="s">
        <v>29</v>
      </c>
      <c r="D25" s="18" t="s">
        <v>33</v>
      </c>
      <c r="E25" s="21">
        <f>((1220.43/100)*20.46*0.1177*3.5*1.25*26.33)/1000</f>
        <v>3.3855083041548037</v>
      </c>
      <c r="F25" s="22"/>
      <c r="G25" s="23"/>
    </row>
    <row r="26" spans="1:9">
      <c r="A26" s="50" t="s">
        <v>25</v>
      </c>
      <c r="B26" s="51"/>
      <c r="C26" s="51"/>
      <c r="D26" s="52"/>
      <c r="E26" s="21">
        <f>(E25+E24+E23)/26.33</f>
        <v>0.50284893694612498</v>
      </c>
      <c r="F26" s="22"/>
      <c r="G26" s="23"/>
    </row>
    <row r="27" spans="1:9">
      <c r="A27" s="50" t="s">
        <v>26</v>
      </c>
      <c r="B27" s="51"/>
      <c r="C27" s="51"/>
      <c r="D27" s="52"/>
      <c r="E27" s="21">
        <f>E25+E24+E23</f>
        <v>13.24001250979147</v>
      </c>
      <c r="F27" s="22"/>
      <c r="G27" s="23"/>
    </row>
    <row r="28" spans="1:9">
      <c r="A28" s="47" t="s">
        <v>27</v>
      </c>
      <c r="B28" s="48"/>
      <c r="C28" s="48"/>
      <c r="D28" s="48"/>
      <c r="E28" s="48"/>
      <c r="F28" s="48"/>
      <c r="G28" s="49"/>
    </row>
    <row r="29" spans="1:9" ht="212.25" customHeight="1">
      <c r="A29" s="11">
        <v>5</v>
      </c>
      <c r="B29" s="19" t="s">
        <v>37</v>
      </c>
      <c r="C29" s="13" t="s">
        <v>36</v>
      </c>
      <c r="D29" s="12" t="s">
        <v>41</v>
      </c>
      <c r="E29" s="53">
        <f>(90+0.01*1220.43)*0.16035*1*1.25*3.12</f>
        <v>63.914992069500002</v>
      </c>
      <c r="F29" s="54"/>
      <c r="G29" s="55"/>
      <c r="I29" s="20">
        <f>(90+0.01*1220.43)*1.25*3.12*0.16035</f>
        <v>63.914992069499995</v>
      </c>
    </row>
    <row r="30" spans="1:9" ht="13.5" customHeight="1">
      <c r="A30" s="50" t="s">
        <v>25</v>
      </c>
      <c r="B30" s="51"/>
      <c r="C30" s="51"/>
      <c r="D30" s="52"/>
      <c r="E30" s="53">
        <f>E29/3.12</f>
        <v>20.48557438125</v>
      </c>
      <c r="F30" s="54"/>
      <c r="G30" s="55"/>
    </row>
    <row r="31" spans="1:9" ht="12" customHeight="1">
      <c r="A31" s="50" t="s">
        <v>26</v>
      </c>
      <c r="B31" s="51"/>
      <c r="C31" s="51"/>
      <c r="D31" s="52"/>
      <c r="E31" s="53">
        <f>E29</f>
        <v>63.914992069500002</v>
      </c>
      <c r="F31" s="54"/>
      <c r="G31" s="55"/>
    </row>
    <row r="32" spans="1:9" ht="12" customHeight="1">
      <c r="A32" s="25" t="s">
        <v>6</v>
      </c>
      <c r="B32" s="26"/>
      <c r="C32" s="26"/>
      <c r="D32" s="27"/>
      <c r="E32" s="28">
        <f>E30+E26</f>
        <v>20.988423318196126</v>
      </c>
      <c r="F32" s="29"/>
      <c r="G32" s="30"/>
    </row>
    <row r="33" spans="1:9" ht="15" customHeight="1">
      <c r="A33" s="37" t="s">
        <v>7</v>
      </c>
      <c r="B33" s="38"/>
      <c r="C33" s="38"/>
      <c r="D33" s="39"/>
      <c r="E33" s="56"/>
      <c r="F33" s="57"/>
      <c r="G33" s="57"/>
    </row>
    <row r="34" spans="1:9" ht="14.25" customHeight="1">
      <c r="A34" s="25" t="s">
        <v>8</v>
      </c>
      <c r="B34" s="26"/>
      <c r="C34" s="26"/>
      <c r="D34" s="27"/>
      <c r="E34" s="28">
        <f>E31++E27</f>
        <v>77.155004579291472</v>
      </c>
      <c r="F34" s="29"/>
      <c r="G34" s="30"/>
      <c r="I34" s="20">
        <f>I23+I29</f>
        <v>77.155004579291472</v>
      </c>
    </row>
    <row r="35" spans="1:9" ht="12" customHeight="1">
      <c r="A35" s="25" t="s">
        <v>9</v>
      </c>
      <c r="B35" s="26"/>
      <c r="C35" s="26"/>
      <c r="D35" s="27"/>
      <c r="E35" s="28">
        <f>E34*0.18</f>
        <v>13.887900824272464</v>
      </c>
      <c r="F35" s="29"/>
      <c r="G35" s="30"/>
    </row>
    <row r="36" spans="1:9" ht="12.75" customHeight="1">
      <c r="A36" s="25" t="s">
        <v>10</v>
      </c>
      <c r="B36" s="26"/>
      <c r="C36" s="26"/>
      <c r="D36" s="27"/>
      <c r="E36" s="58">
        <f>E35+E34</f>
        <v>91.042905403563935</v>
      </c>
      <c r="F36" s="59"/>
      <c r="G36" s="60"/>
      <c r="I36" s="20">
        <f>I34*1.18</f>
        <v>91.042905403563935</v>
      </c>
    </row>
    <row r="37" spans="1:9" ht="9" customHeight="1">
      <c r="A37" s="14"/>
      <c r="B37" s="14"/>
      <c r="C37" s="14"/>
      <c r="D37" s="14"/>
      <c r="E37" s="14"/>
      <c r="F37" s="14"/>
      <c r="G37" s="14"/>
    </row>
    <row r="38" spans="1:9" ht="18" customHeight="1">
      <c r="A38" s="15"/>
      <c r="B38" s="46" t="s">
        <v>42</v>
      </c>
      <c r="C38" s="46"/>
      <c r="D38" s="46"/>
      <c r="E38" s="46"/>
      <c r="F38" s="46"/>
      <c r="G38" s="46"/>
      <c r="I38" t="s">
        <v>34</v>
      </c>
    </row>
    <row r="39" spans="1:9" ht="8.25" customHeight="1">
      <c r="A39" s="15"/>
      <c r="B39" s="15"/>
      <c r="C39" s="15"/>
      <c r="D39" s="15"/>
      <c r="E39" s="15"/>
      <c r="F39" s="15"/>
      <c r="G39" s="15"/>
    </row>
    <row r="40" spans="1:9">
      <c r="A40" s="15"/>
      <c r="B40" s="15" t="s">
        <v>16</v>
      </c>
      <c r="C40" s="15"/>
      <c r="D40" s="15"/>
      <c r="E40" s="15"/>
      <c r="F40" s="15"/>
      <c r="G40" s="15"/>
      <c r="I40" t="s">
        <v>35</v>
      </c>
    </row>
    <row r="41" spans="1:9">
      <c r="A41" s="15"/>
      <c r="B41" s="15"/>
      <c r="C41" s="45" t="s">
        <v>17</v>
      </c>
      <c r="D41" s="45"/>
      <c r="E41" s="15"/>
      <c r="F41" s="15"/>
      <c r="G41" s="15"/>
    </row>
    <row r="42" spans="1:9" ht="12.75" customHeight="1">
      <c r="A42" s="6"/>
      <c r="B42" s="16"/>
      <c r="C42" s="6"/>
      <c r="D42" s="6"/>
      <c r="E42" s="6"/>
      <c r="F42" s="6"/>
      <c r="G42" s="6"/>
    </row>
    <row r="43" spans="1:9">
      <c r="A43" s="6"/>
      <c r="B43" s="34" t="s">
        <v>21</v>
      </c>
      <c r="C43" s="34"/>
      <c r="D43" s="34"/>
      <c r="E43" s="34"/>
      <c r="F43" s="34"/>
      <c r="G43" s="34"/>
    </row>
    <row r="44" spans="1:9" ht="11.25" customHeight="1">
      <c r="A44" s="6"/>
      <c r="B44" s="6"/>
      <c r="C44" s="45" t="s">
        <v>17</v>
      </c>
      <c r="D44" s="45"/>
      <c r="E44" s="6"/>
      <c r="F44" s="6"/>
      <c r="G44" s="6"/>
    </row>
  </sheetData>
  <mergeCells count="44">
    <mergeCell ref="E24:G24"/>
    <mergeCell ref="E27:G27"/>
    <mergeCell ref="A27:D27"/>
    <mergeCell ref="E26:G26"/>
    <mergeCell ref="E25:G25"/>
    <mergeCell ref="A26:D26"/>
    <mergeCell ref="C44:D44"/>
    <mergeCell ref="C41:D41"/>
    <mergeCell ref="B43:G43"/>
    <mergeCell ref="B38:G38"/>
    <mergeCell ref="A28:G28"/>
    <mergeCell ref="A30:D30"/>
    <mergeCell ref="A31:D31"/>
    <mergeCell ref="E30:G30"/>
    <mergeCell ref="E31:G31"/>
    <mergeCell ref="E33:G33"/>
    <mergeCell ref="E35:G35"/>
    <mergeCell ref="E36:G36"/>
    <mergeCell ref="E29:G29"/>
    <mergeCell ref="A35:D35"/>
    <mergeCell ref="A36:D36"/>
    <mergeCell ref="A32:D32"/>
    <mergeCell ref="E19:G19"/>
    <mergeCell ref="A22:G22"/>
    <mergeCell ref="E21:G21"/>
    <mergeCell ref="B12:G12"/>
    <mergeCell ref="B14:G14"/>
    <mergeCell ref="E20:G20"/>
    <mergeCell ref="E23:G23"/>
    <mergeCell ref="A2:B2"/>
    <mergeCell ref="A34:D34"/>
    <mergeCell ref="E32:G32"/>
    <mergeCell ref="E34:G34"/>
    <mergeCell ref="B16:G17"/>
    <mergeCell ref="A10:G10"/>
    <mergeCell ref="A9:G9"/>
    <mergeCell ref="A19:A20"/>
    <mergeCell ref="B19:B20"/>
    <mergeCell ref="D2:G2"/>
    <mergeCell ref="D6:G6"/>
    <mergeCell ref="D3:G4"/>
    <mergeCell ref="C19:C20"/>
    <mergeCell ref="D19:D20"/>
    <mergeCell ref="A33:D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GKX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2016-06-27T11:51:46Z</cp:lastPrinted>
  <dcterms:created xsi:type="dcterms:W3CDTF">2015-11-16T10:41:54Z</dcterms:created>
  <dcterms:modified xsi:type="dcterms:W3CDTF">2016-06-27T12:21:38Z</dcterms:modified>
</cp:coreProperties>
</file>